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75" windowWidth="19440" windowHeight="799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<sst xmlns="http://schemas.openxmlformats.org/spreadsheetml/2006/main" count="82" uniqueCount="67">
  <si>
    <t>Glen Lyn Plant</t>
  </si>
  <si>
    <t>Glen Lyn</t>
  </si>
  <si>
    <t>VA</t>
  </si>
  <si>
    <t>Kammer Plant</t>
  </si>
  <si>
    <t>Moundsville</t>
  </si>
  <si>
    <t>WV</t>
  </si>
  <si>
    <t>Kanawha River Plant</t>
  </si>
  <si>
    <t>Glasgow</t>
  </si>
  <si>
    <t>Phillip Sporn Plant</t>
  </si>
  <si>
    <t xml:space="preserve"> New Haven</t>
  </si>
  <si>
    <t>Picway Plant</t>
  </si>
  <si>
    <t>Lockbourne</t>
  </si>
  <si>
    <t>OH</t>
  </si>
  <si>
    <t>Plant</t>
  </si>
  <si>
    <t>City</t>
  </si>
  <si>
    <t>State</t>
  </si>
  <si>
    <t>MW</t>
  </si>
  <si>
    <t>Retire Date</t>
  </si>
  <si>
    <t>Built</t>
  </si>
  <si>
    <t>1958-59</t>
  </si>
  <si>
    <t>1944, 1957</t>
  </si>
  <si>
    <t>1952, 1960</t>
  </si>
  <si>
    <t>Notes</t>
  </si>
  <si>
    <t>Mercury lbs. TRI '09</t>
  </si>
  <si>
    <t>Acid Gases lbs. TRI '09</t>
  </si>
  <si>
    <t>http://oaspub.epa.gov/enviro/multisys2_v2.get_list?facility_uin=110000604025</t>
  </si>
  <si>
    <t>Arsenic lbs. TRI '09</t>
  </si>
  <si>
    <t>Lead lbs. TRI '09</t>
  </si>
  <si>
    <t>http://iaspub.epa.gov/enviro/multisys2_v2.get_list?facility_uin=110013725077</t>
  </si>
  <si>
    <r>
      <t xml:space="preserve">In October 2010, Ohio Power Co. filed an application with the Public Utilities Commission of Ohio for the approval of a December 2010 closure of the coal-fired </t>
    </r>
    <r>
      <rPr>
        <b/>
        <sz val="11"/>
        <color theme="1"/>
        <rFont val="Calibri"/>
        <family val="2"/>
        <scheme val="minor"/>
      </rPr>
      <t>Philip Sporn Power Plant</t>
    </r>
    <r>
      <rPr>
        <sz val="11"/>
        <color theme="1"/>
        <rFont val="Calibri"/>
        <family val="2"/>
        <scheme val="minor"/>
      </rPr>
      <t xml:space="preserve"> unit 5  http://iaspub.epa.gov/enviro/multisys2_v2.get_list?facility_uin=110015743846</t>
    </r>
  </si>
  <si>
    <t>http://iaspub.epa.gov/enviro/multisys2_v2.get_list?facility_uin=110000382069</t>
  </si>
  <si>
    <t>http://iaspub.epa.gov/enviro/multisys2_v2.get_list?facility_uin=110000585518</t>
  </si>
  <si>
    <t>Big Sandy Plant</t>
  </si>
  <si>
    <t xml:space="preserve">Louisa </t>
  </si>
  <si>
    <t>KY</t>
  </si>
  <si>
    <t>Clinch River Plant</t>
  </si>
  <si>
    <t>Cleveland</t>
  </si>
  <si>
    <t>Unit 2</t>
  </si>
  <si>
    <t>Unit 3</t>
  </si>
  <si>
    <t>Conesville Plant</t>
  </si>
  <si>
    <t>Conesville</t>
  </si>
  <si>
    <t>Muskingum River Plant</t>
  </si>
  <si>
    <t xml:space="preserve"> Beverly</t>
  </si>
  <si>
    <t>Units 1-4</t>
  </si>
  <si>
    <t>Muskingum River Unit 5 (600 MW) may be refueled with natural gas with a capacity of 510 MW by Dec. 31, 2014, depending on regulatory treatment in Ohio</t>
  </si>
  <si>
    <t>Tanners Creek Plant</t>
  </si>
  <si>
    <t xml:space="preserve"> Lawrenceburg</t>
  </si>
  <si>
    <t>IN</t>
  </si>
  <si>
    <t>Unites 1-3</t>
  </si>
  <si>
    <t>Welsh Plant</t>
  </si>
  <si>
    <t>TX</t>
  </si>
  <si>
    <t>Retiring Units</t>
  </si>
  <si>
    <t>all</t>
  </si>
  <si>
    <t>1953, 1954, 1957, 1958</t>
  </si>
  <si>
    <t>1951, 1952, 1954</t>
  </si>
  <si>
    <t>Average age</t>
  </si>
  <si>
    <t>Units 1 and 2 (470 MW total) would be refueled with natural gas with a capacity of 422 MW by Dec. 31, 2014; http://iaspub.epa.gov/enviro/multisys2_v2.get_list?facility_uin=110000585581</t>
  </si>
  <si>
    <t>Units 5 and 6 (800 MW total) would continue operating with retrofits; http://iaspub.epa.gov/enviro/multisys2_v2.get_list?facility_uin=110000605417</t>
  </si>
  <si>
    <t>Unit 4 (500 MW) would continue to operate with retrofits;http://iaspub.epa.gov/enviro/multisys2_v2.get_list?facility_uin=110000591930</t>
  </si>
  <si>
    <t>Units 1 and 3 (1,056 MW) would continue to operate with retrofits; http://iaspub.epa.gov/enviro/multisys2_v2.get_list?facility_uin=110013349947</t>
  </si>
  <si>
    <t>total Years in operation</t>
  </si>
  <si>
    <t>1950, 1950, 1951</t>
  </si>
  <si>
    <t>Big Sandy Unit 1 would be rebuilt as a 640-MW natural gas plant by Dec. 31, 2015; http://iaspub.epa.gov/enviro/multisys2_v2.get_list?facility_uin=110000591280  Sourcewatch: http://www.sourcewatch.org/index.php?title=Big_Sandy_Plant#Plant_Data</t>
  </si>
  <si>
    <t xml:space="preserve">Mt. Pleasant </t>
  </si>
  <si>
    <t>% of total capacity being closed</t>
  </si>
  <si>
    <t>Totals</t>
  </si>
  <si>
    <t>NOTE: TRI emissions data are only for the units targetd for closing.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</si>
</sst>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3" fillId="0" borderId="0" xfId="20" applyAlignment="1">
      <alignment wrapText="1"/>
    </xf>
    <xf numFmtId="164" fontId="2" fillId="0" borderId="1" xfId="18" applyNumberFormat="1" applyFont="1" applyBorder="1" applyAlignment="1">
      <alignment wrapText="1"/>
    </xf>
    <xf numFmtId="164" fontId="0" fillId="0" borderId="0" xfId="18" applyNumberFormat="1" applyFont="1" applyAlignment="1">
      <alignment wrapText="1"/>
    </xf>
    <xf numFmtId="164" fontId="0" fillId="0" borderId="0" xfId="18" applyNumberFormat="1" applyFont="1"/>
    <xf numFmtId="43" fontId="0" fillId="0" borderId="0" xfId="18" applyNumberFormat="1" applyFont="1" applyAlignment="1">
      <alignment wrapText="1"/>
    </xf>
    <xf numFmtId="9" fontId="0" fillId="0" borderId="0" xfId="15" applyFont="1"/>
    <xf numFmtId="9" fontId="2" fillId="0" borderId="1" xfId="15" applyFont="1" applyBorder="1" applyAlignment="1">
      <alignment wrapText="1"/>
    </xf>
    <xf numFmtId="9" fontId="0" fillId="0" borderId="0" xfId="0" applyNumberFormat="1"/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18" applyNumberFormat="1" applyFont="1" applyAlignment="1">
      <alignment wrapText="1"/>
    </xf>
    <xf numFmtId="164" fontId="4" fillId="0" borderId="0" xfId="18" applyNumberFormat="1" applyFont="1"/>
    <xf numFmtId="9" fontId="4" fillId="0" borderId="0" xfId="15" applyFont="1"/>
    <xf numFmtId="0" fontId="2" fillId="0" borderId="0" xfId="0" applyFont="1"/>
    <xf numFmtId="164" fontId="2" fillId="0" borderId="0" xfId="18" applyNumberFormat="1" applyFont="1" applyAlignment="1">
      <alignment wrapText="1"/>
    </xf>
    <xf numFmtId="9" fontId="2" fillId="0" borderId="0" xfId="15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aspub.epa.gov/enviro/multisys2_v2.get_list?facility_uin=110000604025" TargetMode="External" /><Relationship Id="rId2" Type="http://schemas.openxmlformats.org/officeDocument/2006/relationships/hyperlink" Target="http://iaspub.epa.gov/enviro/multisys2_v2.get_list?facility_uin=110013725077" TargetMode="External" /><Relationship Id="rId3" Type="http://schemas.openxmlformats.org/officeDocument/2006/relationships/hyperlink" Target="http://iaspub.epa.gov/enviro/multisys2_v2.get_list?facility_uin=110000382069" TargetMode="External" /><Relationship Id="rId4" Type="http://schemas.openxmlformats.org/officeDocument/2006/relationships/hyperlink" Target="http://iaspub.epa.gov/enviro/multisys2_v2.get_list?facility_uin=110000585518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workbookViewId="0" topLeftCell="A1">
      <pane ySplit="1" topLeftCell="A2" activePane="bottomLeft" state="frozen"/>
      <selection pane="bottomLeft" activeCell="M9" sqref="M9"/>
    </sheetView>
  </sheetViews>
  <sheetFormatPr defaultColWidth="9.140625" defaultRowHeight="15"/>
  <cols>
    <col min="1" max="1" width="28.7109375" style="0" customWidth="1"/>
    <col min="2" max="2" width="18.00390625" style="0" customWidth="1"/>
    <col min="6" max="6" width="10.7109375" style="0" bestFit="1" customWidth="1"/>
    <col min="7" max="7" width="11.421875" style="3" customWidth="1"/>
    <col min="8" max="8" width="11.421875" style="8" hidden="1" customWidth="1"/>
    <col min="9" max="12" width="11.421875" style="9" customWidth="1"/>
    <col min="13" max="13" width="38.421875" style="3" customWidth="1"/>
    <col min="14" max="14" width="13.140625" style="11" hidden="1" customWidth="1"/>
  </cols>
  <sheetData>
    <row r="1" spans="1:14" s="5" customFormat="1" ht="75.75" thickBot="1">
      <c r="A1" s="5" t="s">
        <v>13</v>
      </c>
      <c r="B1" s="5" t="s">
        <v>14</v>
      </c>
      <c r="C1" s="5" t="s">
        <v>15</v>
      </c>
      <c r="D1" s="5" t="s">
        <v>51</v>
      </c>
      <c r="E1" s="5" t="s">
        <v>16</v>
      </c>
      <c r="F1" s="5" t="s">
        <v>17</v>
      </c>
      <c r="G1" s="5" t="s">
        <v>18</v>
      </c>
      <c r="H1" s="7" t="s">
        <v>60</v>
      </c>
      <c r="I1" s="7" t="s">
        <v>23</v>
      </c>
      <c r="J1" s="7" t="s">
        <v>24</v>
      </c>
      <c r="K1" s="7" t="s">
        <v>26</v>
      </c>
      <c r="L1" s="7" t="s">
        <v>27</v>
      </c>
      <c r="M1" s="5" t="s">
        <v>22</v>
      </c>
      <c r="N1" s="12" t="s">
        <v>64</v>
      </c>
    </row>
    <row r="2" spans="1:14" ht="30">
      <c r="A2" t="s">
        <v>0</v>
      </c>
      <c r="B2" t="s">
        <v>1</v>
      </c>
      <c r="C2" t="s">
        <v>2</v>
      </c>
      <c r="D2" t="s">
        <v>52</v>
      </c>
      <c r="E2">
        <v>335</v>
      </c>
      <c r="F2" s="1">
        <v>42004</v>
      </c>
      <c r="G2" s="3" t="s">
        <v>20</v>
      </c>
      <c r="H2" s="8">
        <f>67+54</f>
        <v>121</v>
      </c>
      <c r="I2" s="9">
        <v>15</v>
      </c>
      <c r="J2" s="9">
        <v>217000</v>
      </c>
      <c r="L2" s="9">
        <v>18</v>
      </c>
      <c r="M2" s="6" t="s">
        <v>31</v>
      </c>
      <c r="N2" s="11">
        <v>1</v>
      </c>
    </row>
    <row r="3" spans="1:14" ht="30">
      <c r="A3" t="s">
        <v>3</v>
      </c>
      <c r="B3" t="s">
        <v>4</v>
      </c>
      <c r="C3" t="s">
        <v>5</v>
      </c>
      <c r="D3" t="s">
        <v>52</v>
      </c>
      <c r="E3">
        <v>630</v>
      </c>
      <c r="F3" s="1">
        <v>42004</v>
      </c>
      <c r="G3" s="3" t="s">
        <v>19</v>
      </c>
      <c r="H3" s="8">
        <f>53+52</f>
        <v>105</v>
      </c>
      <c r="I3" s="9">
        <v>364</v>
      </c>
      <c r="J3" s="9">
        <v>1100000</v>
      </c>
      <c r="K3" s="9">
        <v>415</v>
      </c>
      <c r="L3" s="9">
        <v>382</v>
      </c>
      <c r="M3" s="6" t="s">
        <v>28</v>
      </c>
      <c r="N3" s="11">
        <v>1</v>
      </c>
    </row>
    <row r="4" spans="1:14" ht="30">
      <c r="A4" t="s">
        <v>6</v>
      </c>
      <c r="B4" t="s">
        <v>7</v>
      </c>
      <c r="C4" t="s">
        <v>5</v>
      </c>
      <c r="D4" t="s">
        <v>52</v>
      </c>
      <c r="E4">
        <v>400</v>
      </c>
      <c r="F4" s="1">
        <v>42004</v>
      </c>
      <c r="G4" s="3">
        <v>1953</v>
      </c>
      <c r="H4" s="8">
        <v>58</v>
      </c>
      <c r="I4" s="9">
        <v>82</v>
      </c>
      <c r="J4" s="9">
        <v>1200000</v>
      </c>
      <c r="K4" s="9">
        <v>71</v>
      </c>
      <c r="L4" s="9">
        <v>62</v>
      </c>
      <c r="M4" s="6" t="s">
        <v>25</v>
      </c>
      <c r="N4" s="11">
        <v>1</v>
      </c>
    </row>
    <row r="5" spans="1:14" ht="105">
      <c r="A5" t="s">
        <v>8</v>
      </c>
      <c r="B5" t="s">
        <v>9</v>
      </c>
      <c r="C5" t="s">
        <v>5</v>
      </c>
      <c r="D5" t="s">
        <v>52</v>
      </c>
      <c r="E5" s="2">
        <v>450</v>
      </c>
      <c r="F5" s="1">
        <v>40908</v>
      </c>
      <c r="G5" s="3" t="s">
        <v>61</v>
      </c>
      <c r="H5" s="8">
        <f>61+60</f>
        <v>121</v>
      </c>
      <c r="I5" s="9">
        <v>132</v>
      </c>
      <c r="J5" s="9">
        <v>2000000</v>
      </c>
      <c r="K5" s="9">
        <v>125</v>
      </c>
      <c r="L5" s="9">
        <v>106</v>
      </c>
      <c r="M5" s="3" t="s">
        <v>29</v>
      </c>
      <c r="N5" s="11">
        <v>1</v>
      </c>
    </row>
    <row r="6" spans="1:14" ht="15">
      <c r="A6" t="s">
        <v>8</v>
      </c>
      <c r="B6" t="s">
        <v>9</v>
      </c>
      <c r="C6" t="s">
        <v>5</v>
      </c>
      <c r="D6" t="s">
        <v>52</v>
      </c>
      <c r="E6">
        <v>600</v>
      </c>
      <c r="F6" s="1">
        <v>42004</v>
      </c>
      <c r="G6" s="3" t="s">
        <v>21</v>
      </c>
      <c r="H6" s="8">
        <f>59+51</f>
        <v>110</v>
      </c>
      <c r="N6" s="11">
        <v>1</v>
      </c>
    </row>
    <row r="7" spans="1:14" ht="30">
      <c r="A7" t="s">
        <v>10</v>
      </c>
      <c r="B7" t="s">
        <v>11</v>
      </c>
      <c r="C7" t="s">
        <v>12</v>
      </c>
      <c r="D7" t="s">
        <v>52</v>
      </c>
      <c r="E7">
        <v>100</v>
      </c>
      <c r="F7" s="1">
        <v>42004</v>
      </c>
      <c r="G7" s="3">
        <v>1955</v>
      </c>
      <c r="H7" s="8">
        <f>56</f>
        <v>56</v>
      </c>
      <c r="I7" s="9">
        <v>18</v>
      </c>
      <c r="J7" s="9">
        <v>9700</v>
      </c>
      <c r="L7" s="9">
        <v>17</v>
      </c>
      <c r="M7" s="6" t="s">
        <v>30</v>
      </c>
      <c r="N7" s="11">
        <v>1</v>
      </c>
    </row>
    <row r="8" spans="6:13" ht="15">
      <c r="F8" s="1"/>
      <c r="M8" s="6"/>
    </row>
    <row r="9" ht="30">
      <c r="M9" s="4" t="s">
        <v>66</v>
      </c>
    </row>
    <row r="10" spans="1:14" ht="105">
      <c r="A10" t="s">
        <v>32</v>
      </c>
      <c r="B10" t="s">
        <v>33</v>
      </c>
      <c r="C10" t="s">
        <v>34</v>
      </c>
      <c r="D10" t="s">
        <v>37</v>
      </c>
      <c r="E10" s="2">
        <v>816</v>
      </c>
      <c r="F10" s="1">
        <v>42004</v>
      </c>
      <c r="G10" s="3">
        <v>1969</v>
      </c>
      <c r="H10" s="8">
        <v>42</v>
      </c>
      <c r="I10" s="9">
        <f>334*N10</f>
        <v>248.44484958979035</v>
      </c>
      <c r="J10" s="18">
        <f aca="true" t="shared" si="0" ref="J10:J15">(55000+22000)*N10</f>
        <v>57276.20783956244</v>
      </c>
      <c r="K10" s="9">
        <f aca="true" t="shared" si="1" ref="K10:K15">1305*N10</f>
        <v>970.7201458523245</v>
      </c>
      <c r="L10" s="9">
        <f>1088*N10</f>
        <v>809.3053783044668</v>
      </c>
      <c r="M10" s="3" t="s">
        <v>62</v>
      </c>
      <c r="N10" s="11">
        <f>816/1097</f>
        <v>0.7438468550592525</v>
      </c>
    </row>
    <row r="11" spans="1:14" ht="75">
      <c r="A11" t="s">
        <v>35</v>
      </c>
      <c r="B11" t="s">
        <v>36</v>
      </c>
      <c r="C11" t="s">
        <v>2</v>
      </c>
      <c r="D11" t="s">
        <v>38</v>
      </c>
      <c r="E11">
        <v>235</v>
      </c>
      <c r="F11" s="1">
        <v>42004</v>
      </c>
      <c r="G11" s="3">
        <v>1961</v>
      </c>
      <c r="H11" s="8">
        <v>50</v>
      </c>
      <c r="I11" s="9">
        <f>59*N11</f>
        <v>19.44600280504909</v>
      </c>
      <c r="J11" s="18">
        <f t="shared" si="0"/>
        <v>25378.68162692847</v>
      </c>
      <c r="K11" s="9">
        <f t="shared" si="1"/>
        <v>430.1192145862553</v>
      </c>
      <c r="L11" s="9">
        <f>106*N11</f>
        <v>34.93688639551193</v>
      </c>
      <c r="M11" s="3" t="s">
        <v>56</v>
      </c>
      <c r="N11" s="11">
        <f>235/713</f>
        <v>0.32959326788218796</v>
      </c>
    </row>
    <row r="12" spans="1:14" s="14" customFormat="1" ht="60">
      <c r="A12" s="14" t="s">
        <v>39</v>
      </c>
      <c r="B12" s="14" t="s">
        <v>40</v>
      </c>
      <c r="C12" s="14" t="s">
        <v>12</v>
      </c>
      <c r="D12" s="14" t="s">
        <v>38</v>
      </c>
      <c r="E12" s="14">
        <v>165</v>
      </c>
      <c r="F12" s="15">
        <v>41274</v>
      </c>
      <c r="G12" s="16">
        <v>1962</v>
      </c>
      <c r="H12" s="17">
        <v>49</v>
      </c>
      <c r="I12" s="18">
        <f>340*N12</f>
        <v>29.66684294024326</v>
      </c>
      <c r="J12" s="18">
        <f t="shared" si="0"/>
        <v>6718.667371760974</v>
      </c>
      <c r="K12" s="9">
        <f t="shared" si="1"/>
        <v>113.86832363828663</v>
      </c>
      <c r="L12" s="9">
        <f>106*N12</f>
        <v>9.249074563722898</v>
      </c>
      <c r="M12" s="16" t="s">
        <v>57</v>
      </c>
      <c r="N12" s="19">
        <f>165/1891</f>
        <v>0.08725542041248018</v>
      </c>
    </row>
    <row r="13" spans="1:14" ht="75">
      <c r="A13" t="s">
        <v>41</v>
      </c>
      <c r="B13" t="s">
        <v>42</v>
      </c>
      <c r="C13" t="s">
        <v>12</v>
      </c>
      <c r="D13" t="s">
        <v>43</v>
      </c>
      <c r="E13">
        <v>840</v>
      </c>
      <c r="F13" s="1">
        <v>42004</v>
      </c>
      <c r="G13" s="3" t="s">
        <v>53</v>
      </c>
      <c r="H13" s="8">
        <f>58+57+54+53</f>
        <v>222</v>
      </c>
      <c r="I13" s="9">
        <f>322*N13</f>
        <v>176.8999345977763</v>
      </c>
      <c r="J13" s="18">
        <f t="shared" si="0"/>
        <v>42302.1582733813</v>
      </c>
      <c r="K13" s="9">
        <f t="shared" si="1"/>
        <v>716.9391759319817</v>
      </c>
      <c r="L13" s="9">
        <f>106*N13</f>
        <v>58.23413996075866</v>
      </c>
      <c r="M13" s="3" t="s">
        <v>44</v>
      </c>
      <c r="N13" s="13">
        <f>840/1529</f>
        <v>0.5493786788750817</v>
      </c>
    </row>
    <row r="14" spans="1:14" ht="75">
      <c r="A14" t="s">
        <v>45</v>
      </c>
      <c r="B14" t="s">
        <v>46</v>
      </c>
      <c r="C14" t="s">
        <v>47</v>
      </c>
      <c r="D14" t="s">
        <v>48</v>
      </c>
      <c r="E14">
        <v>495</v>
      </c>
      <c r="F14" s="1">
        <v>42004</v>
      </c>
      <c r="G14" s="3" t="s">
        <v>54</v>
      </c>
      <c r="H14" s="8">
        <f>60+59+57</f>
        <v>176</v>
      </c>
      <c r="I14" s="9">
        <f>132*N14</f>
        <v>59.4</v>
      </c>
      <c r="J14" s="18">
        <f t="shared" si="0"/>
        <v>34650</v>
      </c>
      <c r="K14" s="9">
        <f t="shared" si="1"/>
        <v>587.25</v>
      </c>
      <c r="L14" s="9">
        <f>106*N14</f>
        <v>47.7</v>
      </c>
      <c r="M14" s="3" t="s">
        <v>58</v>
      </c>
      <c r="N14" s="11">
        <f>495/1100</f>
        <v>0.45</v>
      </c>
    </row>
    <row r="15" spans="1:14" s="14" customFormat="1" ht="60">
      <c r="A15" s="14" t="s">
        <v>49</v>
      </c>
      <c r="B15" s="14" t="s">
        <v>63</v>
      </c>
      <c r="C15" s="14" t="s">
        <v>50</v>
      </c>
      <c r="D15" s="14" t="s">
        <v>37</v>
      </c>
      <c r="E15" s="14">
        <v>528</v>
      </c>
      <c r="F15" s="15">
        <v>42004</v>
      </c>
      <c r="G15" s="16">
        <v>1980</v>
      </c>
      <c r="H15" s="17">
        <v>31</v>
      </c>
      <c r="I15" s="9">
        <f>132*N15</f>
        <v>41.634408602150536</v>
      </c>
      <c r="J15" s="18">
        <f t="shared" si="0"/>
        <v>24286.73835125448</v>
      </c>
      <c r="K15" s="9">
        <f t="shared" si="1"/>
        <v>411.6129032258064</v>
      </c>
      <c r="L15" s="9">
        <f>106*N15</f>
        <v>33.4336917562724</v>
      </c>
      <c r="M15" s="16" t="s">
        <v>59</v>
      </c>
      <c r="N15" s="19">
        <f>528/1674</f>
        <v>0.3154121863799283</v>
      </c>
    </row>
    <row r="16" spans="2:14" s="20" customFormat="1" ht="15">
      <c r="B16" s="20" t="s">
        <v>65</v>
      </c>
      <c r="G16" s="4"/>
      <c r="H16" s="21">
        <f>SUM(H2:H15)</f>
        <v>1141</v>
      </c>
      <c r="I16" s="21">
        <f>SUM(I2:I15)</f>
        <v>1186.4920385350097</v>
      </c>
      <c r="J16" s="21">
        <f>SUM(J2:J15)</f>
        <v>4717312.453462888</v>
      </c>
      <c r="K16" s="21">
        <f>SUM(K2:K15)</f>
        <v>3841.5097632346547</v>
      </c>
      <c r="L16" s="21">
        <f>SUM(L2:L15)</f>
        <v>1577.8591709807326</v>
      </c>
      <c r="M16" s="4"/>
      <c r="N16" s="22"/>
    </row>
    <row r="18" spans="1:8" ht="15">
      <c r="A18" t="s">
        <v>55</v>
      </c>
      <c r="H18" s="10">
        <f>H16/22</f>
        <v>51.86363636363637</v>
      </c>
    </row>
  </sheetData>
  <hyperlinks>
    <hyperlink ref="M4" r:id="rId1" display="http://oaspub.epa.gov/enviro/multisys2_v2.get_list?facility_uin=110000604025"/>
    <hyperlink ref="M3" r:id="rId2" display="http://iaspub.epa.gov/enviro/multisys2_v2.get_list?facility_uin=110013725077"/>
    <hyperlink ref="M7" r:id="rId3" display="http://iaspub.epa.gov/enviro/multisys2_v2.get_list?facility_uin=110000382069"/>
    <hyperlink ref="M2" r:id="rId4" display="http://iaspub.epa.gov/enviro/multisys2_v2.get_list?facility_uin=110000585518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Sherry</dc:creator>
  <cp:keywords/>
  <dc:description/>
  <cp:lastModifiedBy>dweiss</cp:lastModifiedBy>
  <dcterms:created xsi:type="dcterms:W3CDTF">2011-06-10T02:08:33Z</dcterms:created>
  <dcterms:modified xsi:type="dcterms:W3CDTF">2011-06-10T15:57:37Z</dcterms:modified>
  <cp:category/>
  <cp:version/>
  <cp:contentType/>
  <cp:contentStatus/>
</cp:coreProperties>
</file>